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_irc\Documents\ТСЖ\ПОДГОТОВКА К ГОСЧ ТСЖ ЗА 2019\"/>
    </mc:Choice>
  </mc:AlternateContent>
  <bookViews>
    <workbookView xWindow="0" yWindow="0" windowWidth="20490" windowHeight="7755"/>
  </bookViews>
  <sheets>
    <sheet name="Лист1" sheetId="1" r:id="rId1"/>
  </sheets>
  <definedNames>
    <definedName name="_xlnm.Print_Area" localSheetId="0">Лист1!$A$1:$E$69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  <c r="E59" i="1" s="1"/>
  <c r="D58" i="1"/>
  <c r="E58" i="1" s="1"/>
  <c r="E57" i="1"/>
  <c r="E56" i="1"/>
  <c r="D56" i="1"/>
  <c r="E55" i="1"/>
  <c r="D55" i="1"/>
  <c r="E54" i="1"/>
  <c r="D54" i="1"/>
  <c r="C53" i="1"/>
  <c r="C60" i="1" s="1"/>
  <c r="D52" i="1"/>
  <c r="E52" i="1" s="1"/>
  <c r="E51" i="1"/>
  <c r="E50" i="1"/>
  <c r="D50" i="1"/>
  <c r="D49" i="1"/>
  <c r="E49" i="1" s="1"/>
  <c r="E48" i="1"/>
  <c r="D48" i="1"/>
  <c r="D47" i="1"/>
  <c r="C47" i="1"/>
  <c r="E47" i="1" s="1"/>
  <c r="E46" i="1"/>
  <c r="D45" i="1"/>
  <c r="E45" i="1" s="1"/>
  <c r="E44" i="1"/>
  <c r="D44" i="1"/>
  <c r="E43" i="1"/>
  <c r="E42" i="1"/>
  <c r="E41" i="1"/>
  <c r="E40" i="1"/>
  <c r="D39" i="1"/>
  <c r="E39" i="1" s="1"/>
  <c r="E38" i="1"/>
  <c r="E37" i="1"/>
  <c r="D36" i="1"/>
  <c r="D32" i="1" s="1"/>
  <c r="E32" i="1" s="1"/>
  <c r="E35" i="1"/>
  <c r="D35" i="1"/>
  <c r="E34" i="1"/>
  <c r="E33" i="1"/>
  <c r="C32" i="1"/>
  <c r="D31" i="1"/>
  <c r="E31" i="1" s="1"/>
  <c r="D30" i="1"/>
  <c r="E30" i="1" s="1"/>
  <c r="D29" i="1"/>
  <c r="D28" i="1" s="1"/>
  <c r="C28" i="1"/>
  <c r="E28" i="1" s="1"/>
  <c r="E25" i="1"/>
  <c r="E24" i="1"/>
  <c r="E23" i="1"/>
  <c r="D22" i="1"/>
  <c r="E22" i="1" s="1"/>
  <c r="E19" i="1"/>
  <c r="E18" i="1"/>
  <c r="D18" i="1"/>
  <c r="E17" i="1"/>
  <c r="D17" i="1"/>
  <c r="E16" i="1"/>
  <c r="E15" i="1"/>
  <c r="E14" i="1"/>
  <c r="E13" i="1"/>
  <c r="E7" i="1"/>
  <c r="E29" i="1" l="1"/>
  <c r="D53" i="1"/>
  <c r="E53" i="1" s="1"/>
  <c r="E60" i="1" s="1"/>
  <c r="E36" i="1"/>
  <c r="D60" i="1" l="1"/>
</calcChain>
</file>

<file path=xl/sharedStrings.xml><?xml version="1.0" encoding="utf-8"?>
<sst xmlns="http://schemas.openxmlformats.org/spreadsheetml/2006/main" count="107" uniqueCount="103">
  <si>
    <t>ОТЧЕТ ОБ ИСПОЛНЕНИИ СМЕТЫ</t>
  </si>
  <si>
    <t xml:space="preserve"> доходов и расходов ТСЖ "Единство" за 2019 год</t>
  </si>
  <si>
    <t>Остаток на р/с на 01.01.2019г. (руб.)</t>
  </si>
  <si>
    <t>Остаток в кассе на 01.01.2019г. (руб.)</t>
  </si>
  <si>
    <t>Общая площадь жилых и нежилых помещений на 01.01.2019г. (м²):</t>
  </si>
  <si>
    <t>Общая площадь жилых и нежилых помещений на 31.12.2019г. (м²):</t>
  </si>
  <si>
    <r>
      <t>Площадь помещения ТСЖ "Единство" (м</t>
    </r>
    <r>
      <rPr>
        <sz val="10"/>
        <rFont val="Calibri"/>
        <family val="2"/>
        <charset val="204"/>
      </rPr>
      <t>²</t>
    </r>
    <r>
      <rPr>
        <sz val="10"/>
        <rFont val="Arial"/>
        <family val="2"/>
        <charset val="204"/>
      </rPr>
      <t>)</t>
    </r>
  </si>
  <si>
    <t>I. Доходы</t>
  </si>
  <si>
    <t>Статьи доходов</t>
  </si>
  <si>
    <t>Планируемые поступления, руб.</t>
  </si>
  <si>
    <t>Фактическое исполнение по смете, руб.</t>
  </si>
  <si>
    <t>Отклонения от плана ("-"-переисполнение доходов, "+" -недоисполнение доходов)</t>
  </si>
  <si>
    <t>1.</t>
  </si>
  <si>
    <t>Поступления от собственников, в т.ч.:</t>
  </si>
  <si>
    <t>1.1.</t>
  </si>
  <si>
    <t>Плата на содержание и ремонт общего имущества (21,79руб. на 1 кв.м) , включающую в себя плату за услуги, работы по управлению многоквартирным домом, на содержание и текущий ремонт общего имущества в многоквартирном доме</t>
  </si>
  <si>
    <t>1.2</t>
  </si>
  <si>
    <t xml:space="preserve">Домофон </t>
  </si>
  <si>
    <t>1.3</t>
  </si>
  <si>
    <t>Антенна</t>
  </si>
  <si>
    <t>1.4.</t>
  </si>
  <si>
    <t>Членские взносы</t>
  </si>
  <si>
    <t>1.5.</t>
  </si>
  <si>
    <t>Пени за просрочку оплаты ЖКУ</t>
  </si>
  <si>
    <t>1.6.</t>
  </si>
  <si>
    <t>Возвраты переплат по налогам и сборам (земельный налог, взносы ФСС 2,9%)</t>
  </si>
  <si>
    <t>1.7.</t>
  </si>
  <si>
    <t>Сдача металлолома</t>
  </si>
  <si>
    <t>2.</t>
  </si>
  <si>
    <t>Взносы на капитальный ремонт, в том числе:</t>
  </si>
  <si>
    <t>Поступления от собственников жил. и нежил. помещений</t>
  </si>
  <si>
    <t>Пени за просрочку взносов на кап.ремонт</t>
  </si>
  <si>
    <t>Проценты начисленные по депозитному вкладу средств спец.счета</t>
  </si>
  <si>
    <t>3.</t>
  </si>
  <si>
    <t>ТО системы видеонаблюдения (нереализовано решение, отложено на 2020г.)</t>
  </si>
  <si>
    <t>II. Расходы</t>
  </si>
  <si>
    <t>Статьи расходов</t>
  </si>
  <si>
    <t>Планируемое исполнение по смете, руб.</t>
  </si>
  <si>
    <t>Отклонения от плана ("+"-экономия, "-" - перерасход)</t>
  </si>
  <si>
    <t>Заработная плата и налоги, всего:</t>
  </si>
  <si>
    <t xml:space="preserve">ФОТ работников, включая налоги </t>
  </si>
  <si>
    <t>Взносы во внебюджетные фонды: ПФ, ФСС (30,2%)</t>
  </si>
  <si>
    <t>Платежи в бюджет: налог с доходов по УСН, плата за негативное воздействие на окружающую среду</t>
  </si>
  <si>
    <t>Услуги по договорам, всего:</t>
  </si>
  <si>
    <t>4.</t>
  </si>
  <si>
    <t>ТО внутридомового газового оборудования (АО "Волгоградгоргаз")</t>
  </si>
  <si>
    <t>5.</t>
  </si>
  <si>
    <t>ТО приборов учета тепловой энергии, обслуживание теплового пункта МКД (ООО "Автоматика-М")</t>
  </si>
  <si>
    <t>6.</t>
  </si>
  <si>
    <t>Услуги банка: эквайринг, РКО р/с (АО Сбербанк ВО №8621)</t>
  </si>
  <si>
    <t>7.</t>
  </si>
  <si>
    <t>Услуги связи, интернет (АО "Мегафон", АО "ЭР-Телеком Холдинг")</t>
  </si>
  <si>
    <t>8.</t>
  </si>
  <si>
    <t>ТО и обновление ККМ (ООО "ККТ-СЕРВИС")</t>
  </si>
  <si>
    <t>9.</t>
  </si>
  <si>
    <t>ТО и ремонт лифтов (ООО "Лифтовик")</t>
  </si>
  <si>
    <t>10.</t>
  </si>
  <si>
    <t>Страхование и освидетельствование лифтов (ООО "ИКЦ Лифтсервис", ООО "Зетта Страхование")</t>
  </si>
  <si>
    <t>11.</t>
  </si>
  <si>
    <t>Профосмотр и ремонт дымовентиляционной системы (ВГО "Центральное" ВОО ВДПО)</t>
  </si>
  <si>
    <t>12.</t>
  </si>
  <si>
    <t>Оплата услуг по обработке паспортных данных и данных по прописке (МФЦ ГКУ ВО УФК по Волгоградской области)</t>
  </si>
  <si>
    <t>13.</t>
  </si>
  <si>
    <t>ТО системы пожарной сигнализации (ООО "СМУ 10")</t>
  </si>
  <si>
    <t>14.</t>
  </si>
  <si>
    <t>ТО и ремонт, замена электронно-вычислительных машин, оргтехники (ИП Васильев Г.Г.)</t>
  </si>
  <si>
    <t>15.</t>
  </si>
  <si>
    <t>Обновление и сопровождение программных продуктов: "Расчет оплат за ЖКУ", "1С", зарплатной программы, элект.отчетности СБИС и пр. (ООО "ИНТЕКС", ООО "Райт", ООО "НТЦ Тезис")</t>
  </si>
  <si>
    <t>16.</t>
  </si>
  <si>
    <t>Обслуживание сайта ТСЖ, размещение информации в ГИС ЖКХ (ИП Комаров С.Г., Чаплыгин В.Г., ИП Выскуб И.С.)</t>
  </si>
  <si>
    <t>17.</t>
  </si>
  <si>
    <t xml:space="preserve">Аварийно-диспетчерское обслуживание МКД </t>
  </si>
  <si>
    <t>Приобретение оборудования, материалов, инструментов, инвентаря, спецодежда и пр. ТМЦ, всего</t>
  </si>
  <si>
    <t>18.</t>
  </si>
  <si>
    <t>Ревизия (ремонт, замена при необходимости) задвижек, кранов, измерительных приборов, манометров, сварочные работы, ремонт (замена при необходимости) аварийных участков трубопроводов общедомовых систем отопления, ХВС и ГВС, водоотведения, и пр. инженерных коммуникаций МКД. Подготовка к осенне-зимнему периоду: проведение гидропневматической промывки, опрессовки систем отопления и ГВС МКД (ООО "Группа Компаний Эльф", Целинко Ю.А., Араканцев В.А., ООО "НОВЕЛЛА", ООО "ВЭПС", Зыкин Д.М.)</t>
  </si>
  <si>
    <t>19.</t>
  </si>
  <si>
    <t>Приобретение оборудования, материалов, запчастей для ремонта общего имущества (ООО "Леруа Мерлен Восток", АО "Сатурн Волгоград", ООО "Рострубосталь", ООО "Техно-Хаус")</t>
  </si>
  <si>
    <t>20.</t>
  </si>
  <si>
    <t>Приобретение ТМЦ для управленческих и хозяйственных нужд (ООО "Офисмаг-Поволжье", ООО "Ситилинк", ИП Васильев Г.Г.)</t>
  </si>
  <si>
    <t>21.</t>
  </si>
  <si>
    <t>Спецодежда для работников</t>
  </si>
  <si>
    <t>22.</t>
  </si>
  <si>
    <t>Поверка ОДПУ (теплового счетчика), опломбирование (ООО "Автоматика-М", ФБУ "Волгоградский ЦСМ")</t>
  </si>
  <si>
    <t>Прочие работы, услуги, всего</t>
  </si>
  <si>
    <t>23.</t>
  </si>
  <si>
    <t>Текущий ремонт общего имущества (ИП Бадыкшанов Р.Р., ИП Васильев Г.Г., ООО "ТУЛАЕВ-ПАРК", Целинко Ю.А., Гершов А.А.)</t>
  </si>
  <si>
    <t>24.</t>
  </si>
  <si>
    <t>Благоустройство придомовой территории (ИП Бычков В.Н., цветы, растения, грунт)</t>
  </si>
  <si>
    <t>25.</t>
  </si>
  <si>
    <t xml:space="preserve">Дезинфекция, дератизация, механическая промывка мусоропроводов, утилизация ртутных ламп (ООО "ЭКО Каскад НПЭК", ООО "Канд")  </t>
  </si>
  <si>
    <t>26.</t>
  </si>
  <si>
    <t>Расходы за аудиторские услуги (ИП Галейченко М.В.)</t>
  </si>
  <si>
    <t>27.</t>
  </si>
  <si>
    <t>Почтовые услуги, расходы на работу с должниками претензионного характера (выписки ЕГРП); пени, штрафы, расходы на уплату госпошлины (в суды по работе с должниками), нотариальные услуги, расходы по командировке</t>
  </si>
  <si>
    <t>28.</t>
  </si>
  <si>
    <t>Непредвиденные расходы (ООО "Гермес Плюс", ООО "Веста", ООО "Управление отходами - Волгоград", возмещение ущерба кв.52, ООО "Учебный центр", компенсация за использование лич.транс. в служеб. целях, оплата счетов РСО по ком.услугам и КР на СОИ)</t>
  </si>
  <si>
    <t>ВСЕГО расходы (руб.):</t>
  </si>
  <si>
    <t>Остаток на р/с на 31.12.2019г. (руб.)</t>
  </si>
  <si>
    <t>Остаток в кассе на 31.12.2019г. (руб.)</t>
  </si>
  <si>
    <t>Председатель ТСЖ "Единство"_______________________Пономарева И.И.</t>
  </si>
  <si>
    <t>Управляющий ТСЖ "Единство" _________________ Целинко Л.П.</t>
  </si>
  <si>
    <t>Главный бухгалтер ______________ Русскова В.Н.</t>
  </si>
  <si>
    <t>"31" марта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</si>
</sst>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84">
    <xf numFmtId="0" fontId="0" fillId="0" borderId="0" xfId="0"/>
    <xf numFmtId="49" fontId="1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2" fontId="3" fillId="0" borderId="0" xfId="0" applyNumberFormat="1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 wrapText="1"/>
    </xf>
    <xf numFmtId="2" fontId="3" fillId="0" borderId="0" xfId="0" applyNumberFormat="1" applyFont="1" applyBorder="1" applyAlignment="1">
      <alignment horizontal="right" vertical="top"/>
    </xf>
    <xf numFmtId="49" fontId="3" fillId="0" borderId="0" xfId="0" applyNumberFormat="1" applyFont="1" applyAlignment="1">
      <alignment vertical="top"/>
    </xf>
    <xf numFmtId="0" fontId="3" fillId="0" borderId="0" xfId="0" applyFont="1" applyAlignment="1">
      <alignment horizontal="left"/>
    </xf>
    <xf numFmtId="0" fontId="3" fillId="0" borderId="0" xfId="0" applyFont="1" applyBorder="1"/>
    <xf numFmtId="164" fontId="3" fillId="0" borderId="0" xfId="0" applyNumberFormat="1" applyFont="1" applyBorder="1"/>
    <xf numFmtId="0" fontId="1" fillId="0" borderId="0" xfId="0" applyFont="1" applyAlignment="1">
      <alignment horizontal="left" vertical="top"/>
    </xf>
    <xf numFmtId="0" fontId="1" fillId="0" borderId="0" xfId="0" applyFont="1" applyBorder="1"/>
    <xf numFmtId="49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2" fontId="1" fillId="0" borderId="0" xfId="0" applyNumberFormat="1" applyFont="1" applyAlignment="1">
      <alignment vertical="top" wrapText="1"/>
    </xf>
    <xf numFmtId="2" fontId="1" fillId="0" borderId="0" xfId="0" applyNumberFormat="1" applyFont="1" applyBorder="1" applyAlignment="1">
      <alignment vertical="top"/>
    </xf>
    <xf numFmtId="2" fontId="1" fillId="0" borderId="4" xfId="0" applyNumberFormat="1" applyFont="1" applyBorder="1" applyAlignment="1">
      <alignment vertical="top" wrapText="1"/>
    </xf>
    <xf numFmtId="2" fontId="3" fillId="2" borderId="3" xfId="0" applyNumberFormat="1" applyFont="1" applyFill="1" applyBorder="1" applyAlignment="1">
      <alignment wrapText="1"/>
    </xf>
    <xf numFmtId="2" fontId="3" fillId="2" borderId="2" xfId="0" applyNumberFormat="1" applyFont="1" applyFill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1" fillId="0" borderId="0" xfId="0" applyNumberFormat="1" applyFont="1" applyBorder="1" applyAlignment="1">
      <alignment horizontal="right" vertical="top"/>
    </xf>
    <xf numFmtId="2" fontId="3" fillId="2" borderId="2" xfId="0" applyNumberFormat="1" applyFont="1" applyFill="1" applyBorder="1" applyAlignment="1">
      <alignment horizontal="right"/>
    </xf>
    <xf numFmtId="2" fontId="3" fillId="2" borderId="3" xfId="1" applyNumberFormat="1" applyFont="1" applyFill="1" applyBorder="1" applyAlignment="1">
      <alignment horizontal="right" wrapText="1"/>
    </xf>
    <xf numFmtId="2" fontId="3" fillId="2" borderId="2" xfId="1" applyNumberFormat="1" applyFont="1" applyFill="1" applyBorder="1" applyAlignment="1">
      <alignment horizontal="right" wrapText="1"/>
    </xf>
    <xf numFmtId="0" fontId="3" fillId="0" borderId="2" xfId="1" applyNumberFormat="1" applyFont="1" applyBorder="1" applyAlignment="1">
      <alignment wrapText="1"/>
    </xf>
    <xf numFmtId="2" fontId="3" fillId="0" borderId="2" xfId="1" applyNumberFormat="1" applyFont="1" applyBorder="1" applyAlignment="1">
      <alignment horizontal="right" wrapText="1"/>
    </xf>
    <xf numFmtId="2" fontId="1" fillId="0" borderId="11" xfId="0" applyNumberFormat="1" applyFont="1" applyBorder="1" applyAlignment="1">
      <alignment vertical="top" wrapText="1"/>
    </xf>
    <xf numFmtId="49" fontId="1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/>
    </xf>
    <xf numFmtId="2" fontId="1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vertical="top"/>
    </xf>
    <xf numFmtId="2" fontId="6" fillId="0" borderId="0" xfId="0" applyNumberFormat="1" applyFont="1" applyAlignment="1">
      <alignment vertical="top" wrapText="1"/>
    </xf>
    <xf numFmtId="2" fontId="6" fillId="0" borderId="0" xfId="0" applyNumberFormat="1" applyFont="1" applyBorder="1" applyAlignment="1">
      <alignment horizontal="right" vertical="top"/>
    </xf>
    <xf numFmtId="2" fontId="6" fillId="0" borderId="0" xfId="0" applyNumberFormat="1" applyFont="1" applyBorder="1" applyAlignment="1">
      <alignment vertical="top"/>
    </xf>
    <xf numFmtId="49" fontId="7" fillId="0" borderId="0" xfId="0" applyNumberFormat="1" applyFont="1" applyAlignment="1">
      <alignment vertical="top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1" fontId="3" fillId="0" borderId="1" xfId="0" applyNumberFormat="1" applyFont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0" fontId="3" fillId="2" borderId="2" xfId="1" applyNumberFormat="1" applyFont="1" applyFill="1" applyBorder="1" applyAlignment="1">
      <alignment wrapText="1"/>
    </xf>
    <xf numFmtId="49" fontId="1" fillId="0" borderId="5" xfId="0" applyNumberFormat="1" applyFont="1" applyBorder="1" applyAlignment="1"/>
    <xf numFmtId="0" fontId="1" fillId="0" borderId="6" xfId="0" applyFont="1" applyBorder="1" applyAlignment="1"/>
    <xf numFmtId="2" fontId="1" fillId="0" borderId="6" xfId="0" applyNumberFormat="1" applyFont="1" applyBorder="1" applyAlignment="1">
      <alignment wrapText="1"/>
    </xf>
    <xf numFmtId="2" fontId="1" fillId="0" borderId="6" xfId="0" applyNumberFormat="1" applyFont="1" applyBorder="1" applyAlignment="1">
      <alignment horizontal="right"/>
    </xf>
    <xf numFmtId="2" fontId="1" fillId="0" borderId="7" xfId="0" applyNumberFormat="1" applyFont="1" applyBorder="1" applyAlignment="1"/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/>
    <xf numFmtId="2" fontId="1" fillId="0" borderId="2" xfId="0" applyNumberFormat="1" applyFont="1" applyBorder="1" applyAlignment="1">
      <alignment wrapText="1"/>
    </xf>
    <xf numFmtId="2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 wrapText="1"/>
    </xf>
    <xf numFmtId="2" fontId="1" fillId="0" borderId="2" xfId="0" applyNumberFormat="1" applyFont="1" applyBorder="1" applyAlignment="1">
      <alignment horizontal="right" wrapText="1"/>
    </xf>
    <xf numFmtId="2" fontId="3" fillId="2" borderId="2" xfId="1" applyNumberFormat="1" applyFont="1" applyFill="1" applyBorder="1" applyAlignment="1">
      <alignment wrapText="1"/>
    </xf>
    <xf numFmtId="2" fontId="1" fillId="2" borderId="2" xfId="0" applyNumberFormat="1" applyFont="1" applyFill="1" applyBorder="1" applyAlignment="1">
      <alignment horizontal="right"/>
    </xf>
    <xf numFmtId="2" fontId="3" fillId="2" borderId="2" xfId="0" applyNumberFormat="1" applyFont="1" applyFill="1" applyBorder="1" applyAlignment="1"/>
    <xf numFmtId="0" fontId="1" fillId="0" borderId="2" xfId="1" applyNumberFormat="1" applyFont="1" applyBorder="1" applyAlignment="1">
      <alignment horizontal="left" wrapText="1"/>
    </xf>
    <xf numFmtId="2" fontId="1" fillId="2" borderId="2" xfId="0" applyNumberFormat="1" applyFont="1" applyFill="1" applyBorder="1" applyAlignment="1">
      <alignment horizontal="left" wrapText="1"/>
    </xf>
    <xf numFmtId="2" fontId="1" fillId="2" borderId="2" xfId="0" applyNumberFormat="1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49" fontId="1" fillId="0" borderId="1" xfId="0" applyNumberFormat="1" applyFont="1" applyBorder="1" applyAlignment="1"/>
    <xf numFmtId="2" fontId="1" fillId="0" borderId="3" xfId="0" applyNumberFormat="1" applyFont="1" applyBorder="1" applyAlignment="1"/>
    <xf numFmtId="0" fontId="1" fillId="0" borderId="1" xfId="0" applyFont="1" applyBorder="1" applyAlignment="1">
      <alignment horizontal="left" wrapText="1"/>
    </xf>
    <xf numFmtId="2" fontId="1" fillId="0" borderId="3" xfId="0" applyNumberFormat="1" applyFont="1" applyBorder="1" applyAlignment="1">
      <alignment horizontal="right" wrapText="1"/>
    </xf>
    <xf numFmtId="2" fontId="1" fillId="2" borderId="3" xfId="1" applyNumberFormat="1" applyFont="1" applyFill="1" applyBorder="1" applyAlignment="1">
      <alignment horizontal="right" wrapText="1"/>
    </xf>
    <xf numFmtId="0" fontId="1" fillId="0" borderId="1" xfId="1" applyNumberFormat="1" applyFont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left" wrapText="1"/>
    </xf>
    <xf numFmtId="49" fontId="1" fillId="0" borderId="1" xfId="0" applyNumberFormat="1" applyFont="1" applyBorder="1" applyAlignment="1">
      <alignment wrapText="1"/>
    </xf>
    <xf numFmtId="2" fontId="1" fillId="0" borderId="3" xfId="0" applyNumberFormat="1" applyFont="1" applyBorder="1" applyAlignment="1">
      <alignment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2" fontId="1" fillId="0" borderId="11" xfId="0" applyNumberFormat="1" applyFont="1" applyBorder="1" applyAlignment="1">
      <alignment vertical="center" wrapText="1"/>
    </xf>
    <xf numFmtId="49" fontId="3" fillId="0" borderId="12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workbookViewId="0">
      <selection activeCell="B1" sqref="B1:D1"/>
    </sheetView>
  </sheetViews>
  <sheetFormatPr defaultRowHeight="15" x14ac:dyDescent="0.25"/>
  <cols>
    <col min="1" max="1" width="4.28515625" customWidth="1"/>
    <col min="2" max="2" width="41.7109375" customWidth="1"/>
    <col min="3" max="3" width="14.140625" customWidth="1"/>
    <col min="4" max="4" width="13.140625" customWidth="1"/>
    <col min="5" max="5" width="13.7109375" customWidth="1"/>
  </cols>
  <sheetData>
    <row r="1" spans="1:5" ht="15.75" x14ac:dyDescent="0.25">
      <c r="A1" s="1"/>
      <c r="B1" s="2" t="s">
        <v>0</v>
      </c>
      <c r="C1" s="2"/>
      <c r="D1" s="2"/>
      <c r="E1" s="3"/>
    </row>
    <row r="2" spans="1:5" x14ac:dyDescent="0.25">
      <c r="A2" s="1"/>
      <c r="B2" s="4" t="s">
        <v>1</v>
      </c>
      <c r="C2" s="4"/>
      <c r="D2" s="4"/>
      <c r="E2" s="3"/>
    </row>
    <row r="3" spans="1:5" x14ac:dyDescent="0.25">
      <c r="A3" s="1"/>
      <c r="B3" s="5"/>
      <c r="C3" s="6"/>
      <c r="D3" s="7"/>
      <c r="E3" s="3"/>
    </row>
    <row r="4" spans="1:5" x14ac:dyDescent="0.25">
      <c r="A4" s="8"/>
      <c r="B4" s="9" t="s">
        <v>2</v>
      </c>
      <c r="C4" s="6"/>
      <c r="D4" s="7"/>
      <c r="E4" s="10">
        <v>215888.39</v>
      </c>
    </row>
    <row r="5" spans="1:5" x14ac:dyDescent="0.25">
      <c r="A5" s="8"/>
      <c r="B5" s="9" t="s">
        <v>3</v>
      </c>
      <c r="C5" s="6"/>
      <c r="D5" s="7"/>
      <c r="E5" s="10">
        <v>1945.55</v>
      </c>
    </row>
    <row r="6" spans="1:5" x14ac:dyDescent="0.25">
      <c r="A6" s="8"/>
      <c r="B6" s="9" t="s">
        <v>4</v>
      </c>
      <c r="C6" s="6"/>
      <c r="D6" s="7"/>
      <c r="E6" s="11">
        <v>14579</v>
      </c>
    </row>
    <row r="7" spans="1:5" x14ac:dyDescent="0.25">
      <c r="A7" s="8"/>
      <c r="B7" s="9" t="s">
        <v>5</v>
      </c>
      <c r="C7" s="6"/>
      <c r="D7" s="7"/>
      <c r="E7" s="10">
        <f>14674.3-131.5</f>
        <v>14542.8</v>
      </c>
    </row>
    <row r="8" spans="1:5" x14ac:dyDescent="0.25">
      <c r="A8" s="8"/>
      <c r="B8" s="9" t="s">
        <v>6</v>
      </c>
      <c r="C8" s="6"/>
      <c r="D8" s="7"/>
      <c r="E8" s="10">
        <v>131.5</v>
      </c>
    </row>
    <row r="9" spans="1:5" x14ac:dyDescent="0.25">
      <c r="A9" s="8"/>
      <c r="B9" s="12"/>
      <c r="C9" s="6"/>
      <c r="D9" s="7"/>
      <c r="E9" s="13"/>
    </row>
    <row r="10" spans="1:5" ht="15.75" thickBot="1" x14ac:dyDescent="0.3">
      <c r="A10" s="14" t="s">
        <v>7</v>
      </c>
      <c r="B10" s="15"/>
      <c r="C10" s="16"/>
      <c r="D10" s="17"/>
      <c r="E10" s="17"/>
    </row>
    <row r="11" spans="1:5" ht="93.75" customHeight="1" thickBot="1" x14ac:dyDescent="0.3">
      <c r="A11" s="78"/>
      <c r="B11" s="79" t="s">
        <v>8</v>
      </c>
      <c r="C11" s="80" t="s">
        <v>9</v>
      </c>
      <c r="D11" s="80" t="s">
        <v>10</v>
      </c>
      <c r="E11" s="81" t="s">
        <v>11</v>
      </c>
    </row>
    <row r="12" spans="1:5" x14ac:dyDescent="0.25">
      <c r="A12" s="75" t="s">
        <v>12</v>
      </c>
      <c r="B12" s="76" t="s">
        <v>13</v>
      </c>
      <c r="C12" s="77"/>
      <c r="D12" s="29"/>
      <c r="E12" s="18"/>
    </row>
    <row r="13" spans="1:5" ht="64.5" x14ac:dyDescent="0.25">
      <c r="A13" s="39" t="s">
        <v>14</v>
      </c>
      <c r="B13" s="38" t="s">
        <v>15</v>
      </c>
      <c r="C13" s="20">
        <v>3812116.92</v>
      </c>
      <c r="D13" s="20">
        <v>3495645.46</v>
      </c>
      <c r="E13" s="19">
        <f>C13-D13</f>
        <v>316471.45999999996</v>
      </c>
    </row>
    <row r="14" spans="1:5" x14ac:dyDescent="0.25">
      <c r="A14" s="40" t="s">
        <v>16</v>
      </c>
      <c r="B14" s="41" t="s">
        <v>17</v>
      </c>
      <c r="C14" s="20">
        <v>42600</v>
      </c>
      <c r="D14" s="20">
        <v>42502.22</v>
      </c>
      <c r="E14" s="19">
        <f t="shared" ref="E14:E19" si="0">C14-D14</f>
        <v>97.779999999998836</v>
      </c>
    </row>
    <row r="15" spans="1:5" x14ac:dyDescent="0.25">
      <c r="A15" s="40" t="s">
        <v>18</v>
      </c>
      <c r="B15" s="41" t="s">
        <v>19</v>
      </c>
      <c r="C15" s="20">
        <v>18000</v>
      </c>
      <c r="D15" s="20">
        <v>15671.62</v>
      </c>
      <c r="E15" s="19">
        <f t="shared" si="0"/>
        <v>2328.3799999999992</v>
      </c>
    </row>
    <row r="16" spans="1:5" x14ac:dyDescent="0.25">
      <c r="A16" s="40" t="s">
        <v>20</v>
      </c>
      <c r="B16" s="41" t="s">
        <v>21</v>
      </c>
      <c r="C16" s="20">
        <v>0</v>
      </c>
      <c r="D16" s="20">
        <v>14500</v>
      </c>
      <c r="E16" s="19">
        <f t="shared" si="0"/>
        <v>-14500</v>
      </c>
    </row>
    <row r="17" spans="1:5" x14ac:dyDescent="0.25">
      <c r="A17" s="40" t="s">
        <v>22</v>
      </c>
      <c r="B17" s="41" t="s">
        <v>23</v>
      </c>
      <c r="C17" s="20">
        <v>0</v>
      </c>
      <c r="D17" s="20">
        <f>1796.62+40365.76+4140.48+9014.67</f>
        <v>55317.53</v>
      </c>
      <c r="E17" s="19">
        <f t="shared" si="0"/>
        <v>-55317.53</v>
      </c>
    </row>
    <row r="18" spans="1:5" ht="26.25" x14ac:dyDescent="0.25">
      <c r="A18" s="40" t="s">
        <v>24</v>
      </c>
      <c r="B18" s="41" t="s">
        <v>25</v>
      </c>
      <c r="C18" s="20">
        <v>0</v>
      </c>
      <c r="D18" s="20">
        <f>8149+2244.28</f>
        <v>10393.280000000001</v>
      </c>
      <c r="E18" s="19">
        <f t="shared" si="0"/>
        <v>-10393.280000000001</v>
      </c>
    </row>
    <row r="19" spans="1:5" x14ac:dyDescent="0.25">
      <c r="A19" s="40" t="s">
        <v>26</v>
      </c>
      <c r="B19" s="41" t="s">
        <v>27</v>
      </c>
      <c r="C19" s="20">
        <v>0</v>
      </c>
      <c r="D19" s="20">
        <v>2300</v>
      </c>
      <c r="E19" s="19">
        <f t="shared" si="0"/>
        <v>-2300</v>
      </c>
    </row>
    <row r="20" spans="1:5" x14ac:dyDescent="0.25">
      <c r="A20" s="40"/>
      <c r="B20" s="41"/>
      <c r="C20" s="20"/>
      <c r="D20" s="20"/>
      <c r="E20" s="19"/>
    </row>
    <row r="21" spans="1:5" x14ac:dyDescent="0.25">
      <c r="A21" s="42" t="s">
        <v>28</v>
      </c>
      <c r="B21" s="38" t="s">
        <v>29</v>
      </c>
      <c r="C21" s="21">
        <v>0</v>
      </c>
      <c r="D21" s="21"/>
      <c r="E21" s="22"/>
    </row>
    <row r="22" spans="1:5" ht="26.25" x14ac:dyDescent="0.25">
      <c r="A22" s="40"/>
      <c r="B22" s="41" t="s">
        <v>30</v>
      </c>
      <c r="C22" s="20">
        <v>1471200</v>
      </c>
      <c r="D22" s="20">
        <f>217537.77+800300</f>
        <v>1017837.77</v>
      </c>
      <c r="E22" s="19">
        <f>C22-D22</f>
        <v>453362.23</v>
      </c>
    </row>
    <row r="23" spans="1:5" x14ac:dyDescent="0.25">
      <c r="A23" s="40"/>
      <c r="B23" s="41" t="s">
        <v>31</v>
      </c>
      <c r="C23" s="20">
        <v>0</v>
      </c>
      <c r="D23" s="20">
        <v>201.32</v>
      </c>
      <c r="E23" s="19">
        <f>C23-D23</f>
        <v>-201.32</v>
      </c>
    </row>
    <row r="24" spans="1:5" ht="26.25" x14ac:dyDescent="0.25">
      <c r="A24" s="40"/>
      <c r="B24" s="41" t="s">
        <v>32</v>
      </c>
      <c r="C24" s="20">
        <v>0</v>
      </c>
      <c r="D24" s="20">
        <v>22005.69</v>
      </c>
      <c r="E24" s="19">
        <f>C24-D24</f>
        <v>-22005.69</v>
      </c>
    </row>
    <row r="25" spans="1:5" ht="26.25" x14ac:dyDescent="0.25">
      <c r="A25" s="42" t="s">
        <v>33</v>
      </c>
      <c r="B25" s="38" t="s">
        <v>34</v>
      </c>
      <c r="C25" s="20">
        <v>212400</v>
      </c>
      <c r="D25" s="20">
        <v>0</v>
      </c>
      <c r="E25" s="19">
        <f>C25-D25</f>
        <v>212400</v>
      </c>
    </row>
    <row r="26" spans="1:5" x14ac:dyDescent="0.25">
      <c r="A26" s="66" t="s">
        <v>35</v>
      </c>
      <c r="B26" s="54"/>
      <c r="C26" s="55"/>
      <c r="D26" s="56"/>
      <c r="E26" s="67"/>
    </row>
    <row r="27" spans="1:5" ht="55.5" customHeight="1" x14ac:dyDescent="0.25">
      <c r="A27" s="82"/>
      <c r="B27" s="52" t="s">
        <v>36</v>
      </c>
      <c r="C27" s="53" t="s">
        <v>37</v>
      </c>
      <c r="D27" s="53" t="s">
        <v>10</v>
      </c>
      <c r="E27" s="83" t="s">
        <v>38</v>
      </c>
    </row>
    <row r="28" spans="1:5" x14ac:dyDescent="0.25">
      <c r="A28" s="68" t="s">
        <v>39</v>
      </c>
      <c r="B28" s="57"/>
      <c r="C28" s="58">
        <f>SUM(C29:C31)</f>
        <v>2414153.48</v>
      </c>
      <c r="D28" s="58">
        <f>SUM(D29:D31)</f>
        <v>2229827.5100000002</v>
      </c>
      <c r="E28" s="69">
        <f>C28-D28</f>
        <v>184325.96999999974</v>
      </c>
    </row>
    <row r="29" spans="1:5" x14ac:dyDescent="0.25">
      <c r="A29" s="43" t="s">
        <v>12</v>
      </c>
      <c r="B29" s="38" t="s">
        <v>40</v>
      </c>
      <c r="C29" s="20">
        <v>1845740</v>
      </c>
      <c r="D29" s="59">
        <f>1666651.37+(4000+7555.21+5580.06+9600+23006+8388.22+1)-3190-1285-1495-523-12338-1645</f>
        <v>1704305.86</v>
      </c>
      <c r="E29" s="25">
        <f>C29-D29</f>
        <v>141434.1399999999</v>
      </c>
    </row>
    <row r="30" spans="1:5" ht="28.5" customHeight="1" x14ac:dyDescent="0.25">
      <c r="A30" s="43" t="s">
        <v>28</v>
      </c>
      <c r="B30" s="38" t="s">
        <v>41</v>
      </c>
      <c r="C30" s="20">
        <v>557413.48</v>
      </c>
      <c r="D30" s="24">
        <f>545743.74-(2175.14-504.24)-(2530-586.5)-(885.06-205.17)-(20879.32-4840.21)-(2783-645.15)</f>
        <v>523272.49</v>
      </c>
      <c r="E30" s="25">
        <f>C30-D30</f>
        <v>34140.989999999991</v>
      </c>
    </row>
    <row r="31" spans="1:5" ht="38.25" customHeight="1" x14ac:dyDescent="0.25">
      <c r="A31" s="43" t="s">
        <v>33</v>
      </c>
      <c r="B31" s="38" t="s">
        <v>42</v>
      </c>
      <c r="C31" s="20">
        <v>11000</v>
      </c>
      <c r="D31" s="24">
        <f>1086+301+862.16</f>
        <v>2249.16</v>
      </c>
      <c r="E31" s="25">
        <f>C31-D31</f>
        <v>8750.84</v>
      </c>
    </row>
    <row r="32" spans="1:5" x14ac:dyDescent="0.25">
      <c r="A32" s="68" t="s">
        <v>43</v>
      </c>
      <c r="B32" s="57"/>
      <c r="C32" s="58">
        <f>SUM(C33:C46)</f>
        <v>737580.84</v>
      </c>
      <c r="D32" s="60">
        <f>SUM(D33:D46)</f>
        <v>704235.6100000001</v>
      </c>
      <c r="E32" s="70">
        <f>C32-D32</f>
        <v>33345.229999999865</v>
      </c>
    </row>
    <row r="33" spans="1:5" ht="26.25" x14ac:dyDescent="0.25">
      <c r="A33" s="43" t="s">
        <v>44</v>
      </c>
      <c r="B33" s="38" t="s">
        <v>45</v>
      </c>
      <c r="C33" s="20">
        <v>32416.799999999999</v>
      </c>
      <c r="D33" s="24">
        <v>13428.4</v>
      </c>
      <c r="E33" s="25">
        <f t="shared" ref="E33:E59" si="1">C33-D33</f>
        <v>18988.400000000001</v>
      </c>
    </row>
    <row r="34" spans="1:5" ht="26.25" x14ac:dyDescent="0.25">
      <c r="A34" s="43" t="s">
        <v>46</v>
      </c>
      <c r="B34" s="38" t="s">
        <v>47</v>
      </c>
      <c r="C34" s="20">
        <v>50400</v>
      </c>
      <c r="D34" s="24">
        <v>54600</v>
      </c>
      <c r="E34" s="25">
        <f t="shared" si="1"/>
        <v>-4200</v>
      </c>
    </row>
    <row r="35" spans="1:5" ht="26.25" x14ac:dyDescent="0.25">
      <c r="A35" s="44" t="s">
        <v>48</v>
      </c>
      <c r="B35" s="38" t="s">
        <v>49</v>
      </c>
      <c r="C35" s="20">
        <v>65000</v>
      </c>
      <c r="D35" s="61">
        <f>57457.54+43795.63</f>
        <v>101253.17</v>
      </c>
      <c r="E35" s="25">
        <f t="shared" si="1"/>
        <v>-36253.17</v>
      </c>
    </row>
    <row r="36" spans="1:5" ht="26.25" x14ac:dyDescent="0.25">
      <c r="A36" s="43" t="s">
        <v>50</v>
      </c>
      <c r="B36" s="38" t="s">
        <v>51</v>
      </c>
      <c r="C36" s="20">
        <v>25000</v>
      </c>
      <c r="D36" s="24">
        <f>15408.57+150+9107.01</f>
        <v>24665.58</v>
      </c>
      <c r="E36" s="25">
        <f t="shared" si="1"/>
        <v>334.41999999999825</v>
      </c>
    </row>
    <row r="37" spans="1:5" x14ac:dyDescent="0.25">
      <c r="A37" s="43" t="s">
        <v>52</v>
      </c>
      <c r="B37" s="38" t="s">
        <v>53</v>
      </c>
      <c r="C37" s="20">
        <v>15000</v>
      </c>
      <c r="D37" s="61">
        <v>12200</v>
      </c>
      <c r="E37" s="25">
        <f t="shared" si="1"/>
        <v>2800</v>
      </c>
    </row>
    <row r="38" spans="1:5" x14ac:dyDescent="0.25">
      <c r="A38" s="43" t="s">
        <v>54</v>
      </c>
      <c r="B38" s="38" t="s">
        <v>55</v>
      </c>
      <c r="C38" s="20">
        <v>321314.03999999998</v>
      </c>
      <c r="D38" s="24">
        <v>347071.96</v>
      </c>
      <c r="E38" s="25">
        <f t="shared" si="1"/>
        <v>-25757.920000000042</v>
      </c>
    </row>
    <row r="39" spans="1:5" ht="40.5" customHeight="1" x14ac:dyDescent="0.25">
      <c r="A39" s="43" t="s">
        <v>56</v>
      </c>
      <c r="B39" s="27" t="s">
        <v>57</v>
      </c>
      <c r="C39" s="26">
        <v>12250</v>
      </c>
      <c r="D39" s="24">
        <f>10750+1500</f>
        <v>12250</v>
      </c>
      <c r="E39" s="25">
        <f t="shared" si="1"/>
        <v>0</v>
      </c>
    </row>
    <row r="40" spans="1:5" ht="26.25" x14ac:dyDescent="0.25">
      <c r="A40" s="43" t="s">
        <v>58</v>
      </c>
      <c r="B40" s="38" t="s">
        <v>59</v>
      </c>
      <c r="C40" s="20">
        <v>25000</v>
      </c>
      <c r="D40" s="24">
        <v>12750</v>
      </c>
      <c r="E40" s="25">
        <f>C40-D40</f>
        <v>12250</v>
      </c>
    </row>
    <row r="41" spans="1:5" ht="39" x14ac:dyDescent="0.25">
      <c r="A41" s="43" t="s">
        <v>60</v>
      </c>
      <c r="B41" s="38" t="s">
        <v>61</v>
      </c>
      <c r="C41" s="26">
        <v>8000</v>
      </c>
      <c r="D41" s="24">
        <v>6480</v>
      </c>
      <c r="E41" s="25">
        <f t="shared" si="1"/>
        <v>1520</v>
      </c>
    </row>
    <row r="42" spans="1:5" ht="27" customHeight="1" x14ac:dyDescent="0.25">
      <c r="A42" s="43" t="s">
        <v>62</v>
      </c>
      <c r="B42" s="38" t="s">
        <v>63</v>
      </c>
      <c r="C42" s="26">
        <v>13200</v>
      </c>
      <c r="D42" s="24">
        <v>11000</v>
      </c>
      <c r="E42" s="25">
        <f t="shared" si="1"/>
        <v>2200</v>
      </c>
    </row>
    <row r="43" spans="1:5" ht="40.5" customHeight="1" x14ac:dyDescent="0.25">
      <c r="A43" s="44" t="s">
        <v>64</v>
      </c>
      <c r="B43" s="27" t="s">
        <v>65</v>
      </c>
      <c r="C43" s="26">
        <v>70000</v>
      </c>
      <c r="D43" s="24">
        <v>13950</v>
      </c>
      <c r="E43" s="25">
        <f t="shared" si="1"/>
        <v>56050</v>
      </c>
    </row>
    <row r="44" spans="1:5" ht="67.5" customHeight="1" x14ac:dyDescent="0.25">
      <c r="A44" s="43" t="s">
        <v>66</v>
      </c>
      <c r="B44" s="27" t="s">
        <v>67</v>
      </c>
      <c r="C44" s="26">
        <v>60000</v>
      </c>
      <c r="D44" s="24">
        <f>38700+30570+5200</f>
        <v>74470</v>
      </c>
      <c r="E44" s="25">
        <f t="shared" si="1"/>
        <v>-14470</v>
      </c>
    </row>
    <row r="45" spans="1:5" ht="39" x14ac:dyDescent="0.25">
      <c r="A45" s="43" t="s">
        <v>68</v>
      </c>
      <c r="B45" s="27" t="s">
        <v>69</v>
      </c>
      <c r="C45" s="26">
        <v>25000</v>
      </c>
      <c r="D45" s="24">
        <f>5000+(16078.15-1150-311.65)+500</f>
        <v>20116.5</v>
      </c>
      <c r="E45" s="25">
        <f t="shared" si="1"/>
        <v>4883.5</v>
      </c>
    </row>
    <row r="46" spans="1:5" x14ac:dyDescent="0.25">
      <c r="A46" s="43" t="s">
        <v>70</v>
      </c>
      <c r="B46" s="27" t="s">
        <v>71</v>
      </c>
      <c r="C46" s="20">
        <v>15000</v>
      </c>
      <c r="D46" s="24">
        <v>0</v>
      </c>
      <c r="E46" s="25">
        <f t="shared" si="1"/>
        <v>15000</v>
      </c>
    </row>
    <row r="47" spans="1:5" ht="39" customHeight="1" x14ac:dyDescent="0.25">
      <c r="A47" s="71" t="s">
        <v>72</v>
      </c>
      <c r="B47" s="62"/>
      <c r="C47" s="58">
        <f>C48+C49+C50+C52+C51</f>
        <v>205000</v>
      </c>
      <c r="D47" s="60">
        <f>SUM(D48:D52)</f>
        <v>250316.4</v>
      </c>
      <c r="E47" s="70">
        <f>C47-D47</f>
        <v>-45316.399999999994</v>
      </c>
    </row>
    <row r="48" spans="1:5" ht="168" customHeight="1" x14ac:dyDescent="0.25">
      <c r="A48" s="43" t="s">
        <v>73</v>
      </c>
      <c r="B48" s="27" t="s">
        <v>74</v>
      </c>
      <c r="C48" s="20">
        <v>50000</v>
      </c>
      <c r="D48" s="24">
        <f>33943.89+(28800+6336+1468.8)+(9887+2175.14+504.24)+3120+2000+(4023+885.06+205.17)</f>
        <v>93348.3</v>
      </c>
      <c r="E48" s="25">
        <f t="shared" si="1"/>
        <v>-43348.3</v>
      </c>
    </row>
    <row r="49" spans="1:5" ht="64.5" customHeight="1" x14ac:dyDescent="0.25">
      <c r="A49" s="45" t="s">
        <v>75</v>
      </c>
      <c r="B49" s="46" t="s">
        <v>76</v>
      </c>
      <c r="C49" s="20">
        <v>50000</v>
      </c>
      <c r="D49" s="24">
        <f>41233.7+6032.16+9166.49+506.35+20+45+100+268+85+90.9+115.83+92.56+650+330+108+676+195+382+124+536+80+160+100+144+132+382+834+178+547+680+332+299+340+15+320+142+240+240+278+260+80+40+158+262+168+175+520+120+1040+33+17+96+620+170+538.7+21.3+158+966+144+166.45+2390.55+840+638+179+754.74+550.6+300+1560+398.48+687.23+180.29+42.34+833+663+263.76+42.59+71.85+268.3+287.3+340+220+486+154+148</f>
        <v>84252.469999999987</v>
      </c>
      <c r="E49" s="25">
        <f t="shared" si="1"/>
        <v>-34252.469999999987</v>
      </c>
    </row>
    <row r="50" spans="1:5" ht="51" customHeight="1" x14ac:dyDescent="0.25">
      <c r="A50" s="45" t="s">
        <v>77</v>
      </c>
      <c r="B50" s="46" t="s">
        <v>78</v>
      </c>
      <c r="C50" s="20">
        <v>50000</v>
      </c>
      <c r="D50" s="24">
        <f>17014.89+11900+4800+160+120+32+6+367.7+62+900+900+2400+1200+220+164+120+118.99+100+152+136+72+25+44+147.9+159+145+100+90+118+125+99+300+300</f>
        <v>42598.479999999996</v>
      </c>
      <c r="E50" s="25">
        <f t="shared" si="1"/>
        <v>7401.5200000000041</v>
      </c>
    </row>
    <row r="51" spans="1:5" x14ac:dyDescent="0.25">
      <c r="A51" s="45" t="s">
        <v>79</v>
      </c>
      <c r="B51" s="46" t="s">
        <v>80</v>
      </c>
      <c r="C51" s="20">
        <v>5000</v>
      </c>
      <c r="D51" s="24">
        <v>0</v>
      </c>
      <c r="E51" s="25">
        <f t="shared" si="1"/>
        <v>5000</v>
      </c>
    </row>
    <row r="52" spans="1:5" ht="42" customHeight="1" x14ac:dyDescent="0.25">
      <c r="A52" s="45" t="s">
        <v>81</v>
      </c>
      <c r="B52" s="46" t="s">
        <v>82</v>
      </c>
      <c r="C52" s="20">
        <v>50000</v>
      </c>
      <c r="D52" s="24">
        <f>12900+1500+15717.15</f>
        <v>30117.15</v>
      </c>
      <c r="E52" s="25">
        <f t="shared" si="1"/>
        <v>19882.849999999999</v>
      </c>
    </row>
    <row r="53" spans="1:5" x14ac:dyDescent="0.25">
      <c r="A53" s="72" t="s">
        <v>83</v>
      </c>
      <c r="B53" s="63"/>
      <c r="C53" s="64">
        <f>C54+C55+C56+C57+C58+C59</f>
        <v>455382.6</v>
      </c>
      <c r="D53" s="60">
        <f>SUM(D54:D59)</f>
        <v>459029.70999999996</v>
      </c>
      <c r="E53" s="70">
        <f>C53-D53</f>
        <v>-3647.109999999986</v>
      </c>
    </row>
    <row r="54" spans="1:5" ht="39" x14ac:dyDescent="0.25">
      <c r="A54" s="43" t="s">
        <v>84</v>
      </c>
      <c r="B54" s="27" t="s">
        <v>85</v>
      </c>
      <c r="C54" s="26">
        <v>320000</v>
      </c>
      <c r="D54" s="24">
        <f>15600+(24160+2100)+112800+(57472+12643.84+2931.07)+(8634+1899.48+440.33)+(11500+2530+586.5)+2100</f>
        <v>255397.22</v>
      </c>
      <c r="E54" s="25">
        <f t="shared" si="1"/>
        <v>64602.78</v>
      </c>
    </row>
    <row r="55" spans="1:5" ht="26.25" x14ac:dyDescent="0.25">
      <c r="A55" s="43" t="s">
        <v>86</v>
      </c>
      <c r="B55" s="27" t="s">
        <v>87</v>
      </c>
      <c r="C55" s="21">
        <v>50000</v>
      </c>
      <c r="D55" s="24">
        <f>10400+596+200+148+420+720+900+885+429.1+868+45+100+311+144+125+146+130+650+192+269</f>
        <v>17678.099999999999</v>
      </c>
      <c r="E55" s="25">
        <f t="shared" si="1"/>
        <v>32321.9</v>
      </c>
    </row>
    <row r="56" spans="1:5" ht="55.5" customHeight="1" x14ac:dyDescent="0.25">
      <c r="A56" s="43" t="s">
        <v>88</v>
      </c>
      <c r="B56" s="27" t="s">
        <v>89</v>
      </c>
      <c r="C56" s="21">
        <v>8000</v>
      </c>
      <c r="D56" s="24">
        <f>2109.25+498+30+75</f>
        <v>2712.25</v>
      </c>
      <c r="E56" s="25">
        <f t="shared" si="1"/>
        <v>5287.75</v>
      </c>
    </row>
    <row r="57" spans="1:5" ht="26.25" customHeight="1" x14ac:dyDescent="0.25">
      <c r="A57" s="43" t="s">
        <v>90</v>
      </c>
      <c r="B57" s="27" t="s">
        <v>91</v>
      </c>
      <c r="C57" s="26">
        <v>20000</v>
      </c>
      <c r="D57" s="24">
        <v>18000</v>
      </c>
      <c r="E57" s="25">
        <f t="shared" si="1"/>
        <v>2000</v>
      </c>
    </row>
    <row r="58" spans="1:5" ht="79.5" customHeight="1" x14ac:dyDescent="0.25">
      <c r="A58" s="43" t="s">
        <v>92</v>
      </c>
      <c r="B58" s="27" t="s">
        <v>93</v>
      </c>
      <c r="C58" s="28">
        <v>25000</v>
      </c>
      <c r="D58" s="24">
        <f>211.14+201.54+30+100+180.04+228+600+56+25.96+46+48.5+46+53.5+27.5+46+56.5+46+56.5+10.5+77.5+50+60.5+150+50+50+375+183.67+183.67+190.84+50+50+50+73+50+50+50+180+50+242+640+60.5+2750+500+20000+200.22+19173+1300+4428.9+1400+27</f>
        <v>54765.48</v>
      </c>
      <c r="E58" s="25">
        <f t="shared" si="1"/>
        <v>-29765.480000000003</v>
      </c>
    </row>
    <row r="59" spans="1:5" ht="93" customHeight="1" x14ac:dyDescent="0.25">
      <c r="A59" s="43" t="s">
        <v>94</v>
      </c>
      <c r="B59" s="27" t="s">
        <v>95</v>
      </c>
      <c r="C59" s="28">
        <v>32382.6</v>
      </c>
      <c r="D59" s="24">
        <f>11160+16800+1767.37+16815.85+4500+24600+34833.44</f>
        <v>110476.66</v>
      </c>
      <c r="E59" s="25">
        <f t="shared" si="1"/>
        <v>-78094.06</v>
      </c>
    </row>
    <row r="60" spans="1:5" x14ac:dyDescent="0.25">
      <c r="A60" s="73"/>
      <c r="B60" s="65" t="s">
        <v>96</v>
      </c>
      <c r="C60" s="55">
        <f>C53+C47+C32+C28</f>
        <v>3812116.92</v>
      </c>
      <c r="D60" s="55">
        <f>D28+D32+D47+D53</f>
        <v>3643409.23</v>
      </c>
      <c r="E60" s="74">
        <f>E28+E32+E47+E53</f>
        <v>168707.68999999962</v>
      </c>
    </row>
    <row r="61" spans="1:5" x14ac:dyDescent="0.25">
      <c r="A61" s="66"/>
      <c r="B61" s="54" t="s">
        <v>97</v>
      </c>
      <c r="C61" s="55"/>
      <c r="D61" s="56"/>
      <c r="E61" s="67">
        <v>187264.52</v>
      </c>
    </row>
    <row r="62" spans="1:5" ht="15.75" thickBot="1" x14ac:dyDescent="0.3">
      <c r="A62" s="47"/>
      <c r="B62" s="48" t="s">
        <v>98</v>
      </c>
      <c r="C62" s="49"/>
      <c r="D62" s="50"/>
      <c r="E62" s="51">
        <v>10249.19</v>
      </c>
    </row>
    <row r="63" spans="1:5" x14ac:dyDescent="0.25">
      <c r="A63" s="30"/>
      <c r="B63" s="31"/>
      <c r="C63" s="32"/>
      <c r="D63" s="23"/>
      <c r="E63" s="17"/>
    </row>
    <row r="64" spans="1:5" x14ac:dyDescent="0.25">
      <c r="A64" s="8"/>
      <c r="B64" s="33" t="s">
        <v>99</v>
      </c>
      <c r="C64" s="6"/>
      <c r="D64" s="7"/>
      <c r="E64" s="3"/>
    </row>
    <row r="65" spans="1:5" x14ac:dyDescent="0.25">
      <c r="A65" s="8"/>
      <c r="B65" s="33"/>
      <c r="C65" s="34"/>
      <c r="D65" s="35"/>
      <c r="E65" s="36"/>
    </row>
    <row r="66" spans="1:5" x14ac:dyDescent="0.25">
      <c r="A66" s="8"/>
      <c r="B66" s="33" t="s">
        <v>100</v>
      </c>
      <c r="C66" s="34"/>
      <c r="D66" s="35"/>
      <c r="E66" s="36"/>
    </row>
    <row r="67" spans="1:5" x14ac:dyDescent="0.25">
      <c r="A67" s="8"/>
      <c r="B67" s="33"/>
      <c r="C67" s="34"/>
      <c r="D67" s="35"/>
      <c r="E67" s="36"/>
    </row>
    <row r="68" spans="1:5" x14ac:dyDescent="0.25">
      <c r="A68" s="8"/>
      <c r="B68" s="33" t="s">
        <v>101</v>
      </c>
      <c r="C68" s="34"/>
      <c r="D68" s="35"/>
      <c r="E68" s="36"/>
    </row>
    <row r="69" spans="1:5" x14ac:dyDescent="0.25">
      <c r="A69" s="37"/>
      <c r="B69" s="33" t="s">
        <v>102</v>
      </c>
      <c r="C69" s="34"/>
      <c r="D69" s="35"/>
      <c r="E69" s="36"/>
    </row>
  </sheetData>
  <mergeCells count="6">
    <mergeCell ref="B1:D1"/>
    <mergeCell ref="B2:D2"/>
    <mergeCell ref="A28:B28"/>
    <mergeCell ref="A32:B32"/>
    <mergeCell ref="A47:B47"/>
    <mergeCell ref="A53:B53"/>
  </mergeCells>
  <pageMargins left="0.9055118110236221" right="0.51181102362204722" top="0.35433070866141736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IRINA</dc:creator>
  <cp:lastModifiedBy>IRINA IRINA</cp:lastModifiedBy>
  <cp:lastPrinted>2020-06-10T08:12:36Z</cp:lastPrinted>
  <dcterms:created xsi:type="dcterms:W3CDTF">2020-06-10T08:00:34Z</dcterms:created>
  <dcterms:modified xsi:type="dcterms:W3CDTF">2020-06-10T08:12:51Z</dcterms:modified>
</cp:coreProperties>
</file>